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<sst xmlns="http://schemas.openxmlformats.org/spreadsheetml/2006/main" count="1159" uniqueCount="198">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</sst>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1">
        <row r="6">
          <cell r="G6">
            <v>3868920.05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74">
      <selection activeCell="E90" sqref="E9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196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193</v>
      </c>
      <c r="O3" s="424" t="s">
        <v>194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190</v>
      </c>
      <c r="F4" s="427" t="s">
        <v>34</v>
      </c>
      <c r="G4" s="429" t="s">
        <v>191</v>
      </c>
      <c r="H4" s="422" t="s">
        <v>192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197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195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565427.16</v>
      </c>
      <c r="G8" s="191">
        <f aca="true" t="shared" si="0" ref="G8:G37">F8-E8</f>
        <v>-51100.81999999995</v>
      </c>
      <c r="H8" s="192">
        <f>F8/E8*100</f>
        <v>91.71151648299887</v>
      </c>
      <c r="I8" s="193">
        <f>F8-D8</f>
        <v>-368644.29000000004</v>
      </c>
      <c r="J8" s="193">
        <f>F8/D8*100</f>
        <v>60.5336090724109</v>
      </c>
      <c r="K8" s="191">
        <f>429512.12</f>
        <v>429512.12</v>
      </c>
      <c r="L8" s="191">
        <f aca="true" t="shared" si="1" ref="L8:L51">F8-K8</f>
        <v>135915.04000000004</v>
      </c>
      <c r="M8" s="250">
        <f aca="true" t="shared" si="2" ref="M8:M28">F8/K8</f>
        <v>1.316440523261602</v>
      </c>
      <c r="N8" s="191">
        <f>N9+N15+N18+N19+N20+N17</f>
        <v>117576.69999999995</v>
      </c>
      <c r="O8" s="191">
        <f>O9+O15+O18+O19+O20+O17</f>
        <v>21620.199999999983</v>
      </c>
      <c r="P8" s="191">
        <f>O8-N8</f>
        <v>-95956.49999999997</v>
      </c>
      <c r="Q8" s="191">
        <f>O8/N8*100</f>
        <v>18.38816704330024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309413.8</v>
      </c>
      <c r="G9" s="190">
        <f t="shared" si="0"/>
        <v>-19079.869999999995</v>
      </c>
      <c r="H9" s="197">
        <f>F9/E9*100</f>
        <v>94.19170847340833</v>
      </c>
      <c r="I9" s="198">
        <f>F9-D9</f>
        <v>-221175.2</v>
      </c>
      <c r="J9" s="198">
        <f>F9/D9*100</f>
        <v>58.315155421616346</v>
      </c>
      <c r="K9" s="199">
        <v>233711.01</v>
      </c>
      <c r="L9" s="199">
        <f t="shared" si="1"/>
        <v>75702.78999999998</v>
      </c>
      <c r="M9" s="251">
        <f t="shared" si="2"/>
        <v>1.323916233129111</v>
      </c>
      <c r="N9" s="197">
        <f>E9-липень!E9</f>
        <v>65234.399999999965</v>
      </c>
      <c r="O9" s="200">
        <f>F9-липень!F9</f>
        <v>14004.089999999967</v>
      </c>
      <c r="P9" s="201">
        <f>O9-N9</f>
        <v>-51230.31</v>
      </c>
      <c r="Q9" s="198">
        <f>O9/N9*100</f>
        <v>21.46733931790585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319.68</v>
      </c>
      <c r="G15" s="190">
        <f t="shared" si="0"/>
        <v>-45.31999999999999</v>
      </c>
      <c r="H15" s="197">
        <f>F15/E15*100</f>
        <v>87.58356164383562</v>
      </c>
      <c r="I15" s="198">
        <f t="shared" si="4"/>
        <v>-180.32</v>
      </c>
      <c r="J15" s="198">
        <f t="shared" si="5"/>
        <v>63.93600000000001</v>
      </c>
      <c r="K15" s="201">
        <v>-734.58</v>
      </c>
      <c r="L15" s="201">
        <f t="shared" si="1"/>
        <v>1054.26</v>
      </c>
      <c r="M15" s="253">
        <f t="shared" si="2"/>
        <v>-0.43518745405537856</v>
      </c>
      <c r="N15" s="197">
        <f>E15-липень!E15</f>
        <v>115</v>
      </c>
      <c r="O15" s="200">
        <f>F15-липень!F15</f>
        <v>10.439999999999998</v>
      </c>
      <c r="P15" s="201">
        <f t="shared" si="6"/>
        <v>-104.56</v>
      </c>
      <c r="Q15" s="198">
        <f t="shared" si="7"/>
        <v>9.078260869565215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54435.2</v>
      </c>
      <c r="G19" s="190">
        <f t="shared" si="0"/>
        <v>-14825.199999999997</v>
      </c>
      <c r="H19" s="197">
        <f t="shared" si="3"/>
        <v>78.59498356925458</v>
      </c>
      <c r="I19" s="198">
        <f t="shared" si="4"/>
        <v>-55464.8</v>
      </c>
      <c r="J19" s="198">
        <f t="shared" si="5"/>
        <v>49.531574158325746</v>
      </c>
      <c r="K19" s="209">
        <v>43877.66</v>
      </c>
      <c r="L19" s="201">
        <f t="shared" si="1"/>
        <v>10557.539999999994</v>
      </c>
      <c r="M19" s="259">
        <f t="shared" si="2"/>
        <v>1.240613104709777</v>
      </c>
      <c r="N19" s="197">
        <f>E19-липень!E19</f>
        <v>10499.999999999993</v>
      </c>
      <c r="O19" s="200">
        <f>F19-липень!F19</f>
        <v>144</v>
      </c>
      <c r="P19" s="201">
        <f t="shared" si="6"/>
        <v>-10355.999999999993</v>
      </c>
      <c r="Q19" s="198">
        <f aca="true" t="shared" si="9" ref="Q19:Q24">O19/N19*100</f>
        <v>1.3714285714285723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201152.51</v>
      </c>
      <c r="G20" s="190">
        <f t="shared" si="0"/>
        <v>-17150.599999999977</v>
      </c>
      <c r="H20" s="197">
        <f t="shared" si="3"/>
        <v>92.14367582761419</v>
      </c>
      <c r="I20" s="198">
        <f t="shared" si="4"/>
        <v>-91824.14000000001</v>
      </c>
      <c r="J20" s="198">
        <f t="shared" si="5"/>
        <v>68.6582053552732</v>
      </c>
      <c r="K20" s="198">
        <v>147068.17</v>
      </c>
      <c r="L20" s="201">
        <f t="shared" si="1"/>
        <v>54084.34</v>
      </c>
      <c r="M20" s="254">
        <f t="shared" si="2"/>
        <v>1.3677501392721483</v>
      </c>
      <c r="N20" s="197">
        <f>N21+N30+N31+N32</f>
        <v>41631.5</v>
      </c>
      <c r="O20" s="200">
        <f>F20-липень!F20</f>
        <v>7461.670000000013</v>
      </c>
      <c r="P20" s="201">
        <f t="shared" si="6"/>
        <v>-34169.82999999999</v>
      </c>
      <c r="Q20" s="198">
        <f t="shared" si="9"/>
        <v>17.923135126046414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107477.8</v>
      </c>
      <c r="G21" s="190">
        <f t="shared" si="0"/>
        <v>-11961.159999999989</v>
      </c>
      <c r="H21" s="197">
        <f t="shared" si="3"/>
        <v>89.9855457549195</v>
      </c>
      <c r="I21" s="198">
        <f t="shared" si="4"/>
        <v>-67421.84999999999</v>
      </c>
      <c r="J21" s="198">
        <f t="shared" si="5"/>
        <v>61.45112354427239</v>
      </c>
      <c r="K21" s="198">
        <v>79798.88</v>
      </c>
      <c r="L21" s="201">
        <f t="shared" si="1"/>
        <v>27678.92</v>
      </c>
      <c r="M21" s="254">
        <f t="shared" si="2"/>
        <v>1.3468585022747186</v>
      </c>
      <c r="N21" s="197">
        <f>N22+N25+N26</f>
        <v>22950.3</v>
      </c>
      <c r="O21" s="200">
        <f>F21-червень!F21</f>
        <v>21483.410000000003</v>
      </c>
      <c r="P21" s="201">
        <f t="shared" si="6"/>
        <v>-1466.8899999999958</v>
      </c>
      <c r="Q21" s="198">
        <f t="shared" si="9"/>
        <v>93.60840599033565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14057.3</v>
      </c>
      <c r="G22" s="212">
        <f t="shared" si="0"/>
        <v>-519.6000000000004</v>
      </c>
      <c r="H22" s="214">
        <f t="shared" si="3"/>
        <v>96.43545609834739</v>
      </c>
      <c r="I22" s="215">
        <f t="shared" si="4"/>
        <v>-4442.700000000001</v>
      </c>
      <c r="J22" s="215">
        <f t="shared" si="5"/>
        <v>75.9854054054054</v>
      </c>
      <c r="K22" s="216">
        <v>8673.74</v>
      </c>
      <c r="L22" s="206">
        <f t="shared" si="1"/>
        <v>5383.5599999999995</v>
      </c>
      <c r="M22" s="262">
        <f t="shared" si="2"/>
        <v>1.6206734349888283</v>
      </c>
      <c r="N22" s="214">
        <f>E22-липень!E22</f>
        <v>1985.2999999999993</v>
      </c>
      <c r="O22" s="217">
        <f>F22-липень!F22</f>
        <v>187.15999999999985</v>
      </c>
      <c r="P22" s="218">
        <f t="shared" si="6"/>
        <v>-1798.1399999999994</v>
      </c>
      <c r="Q22" s="215">
        <f t="shared" si="9"/>
        <v>9.427290585805666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535.7</v>
      </c>
      <c r="G25" s="212">
        <f t="shared" si="0"/>
        <v>-357.43999999999994</v>
      </c>
      <c r="H25" s="214">
        <f t="shared" si="3"/>
        <v>59.9793985265468</v>
      </c>
      <c r="I25" s="215">
        <f t="shared" si="4"/>
        <v>-464.29999999999995</v>
      </c>
      <c r="J25" s="215">
        <f t="shared" si="5"/>
        <v>53.57000000000001</v>
      </c>
      <c r="K25" s="215">
        <v>3116.95</v>
      </c>
      <c r="L25" s="215">
        <f t="shared" si="1"/>
        <v>-2581.25</v>
      </c>
      <c r="M25" s="257">
        <f t="shared" si="2"/>
        <v>0.17186672869311348</v>
      </c>
      <c r="N25" s="214">
        <f>E25-липень!E25</f>
        <v>200</v>
      </c>
      <c r="O25" s="217">
        <f>F25-липень!F25</f>
        <v>56.900000000000034</v>
      </c>
      <c r="P25" s="218">
        <f t="shared" si="6"/>
        <v>-143.09999999999997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92884.8</v>
      </c>
      <c r="G26" s="212">
        <f t="shared" si="0"/>
        <v>-11084.119999999995</v>
      </c>
      <c r="H26" s="214">
        <f t="shared" si="3"/>
        <v>89.33900631073209</v>
      </c>
      <c r="I26" s="215">
        <f t="shared" si="4"/>
        <v>-62514.84999999999</v>
      </c>
      <c r="J26" s="215">
        <f t="shared" si="5"/>
        <v>59.77156319206639</v>
      </c>
      <c r="K26" s="216">
        <v>68008.19</v>
      </c>
      <c r="L26" s="216">
        <f t="shared" si="1"/>
        <v>24876.61</v>
      </c>
      <c r="M26" s="256">
        <f t="shared" si="2"/>
        <v>1.365788444009464</v>
      </c>
      <c r="N26" s="214">
        <f>E26-липень!E26</f>
        <v>20765</v>
      </c>
      <c r="O26" s="217">
        <f>F26-липень!F26</f>
        <v>1277.0100000000093</v>
      </c>
      <c r="P26" s="218">
        <f t="shared" si="6"/>
        <v>-19487.98999999999</v>
      </c>
      <c r="Q26" s="215">
        <f>O26/N26*100</f>
        <v>6.14981940765716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66.01</v>
      </c>
      <c r="G30" s="190">
        <f t="shared" si="0"/>
        <v>17.700000000000003</v>
      </c>
      <c r="H30" s="197">
        <f t="shared" si="3"/>
        <v>136.63837714758847</v>
      </c>
      <c r="I30" s="198">
        <f t="shared" si="4"/>
        <v>-10.989999999999995</v>
      </c>
      <c r="J30" s="198">
        <f t="shared" si="5"/>
        <v>85.72727272727273</v>
      </c>
      <c r="K30" s="198">
        <v>48.85</v>
      </c>
      <c r="L30" s="198">
        <f t="shared" si="1"/>
        <v>17.160000000000004</v>
      </c>
      <c r="M30" s="255">
        <f>F30/K30</f>
        <v>1.3512794268167863</v>
      </c>
      <c r="N30" s="197">
        <f>E30-липень!E30</f>
        <v>7.400000000000006</v>
      </c>
      <c r="O30" s="200">
        <f>F30-липень!F30</f>
        <v>0.39000000000000057</v>
      </c>
      <c r="P30" s="201">
        <f t="shared" si="6"/>
        <v>-7.010000000000005</v>
      </c>
      <c r="Q30" s="198">
        <f>O30/N30*100</f>
        <v>5.270270270270274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-147.75</v>
      </c>
      <c r="G31" s="190">
        <f t="shared" si="0"/>
        <v>-147.75</v>
      </c>
      <c r="H31" s="197"/>
      <c r="I31" s="198">
        <f t="shared" si="4"/>
        <v>-147.75</v>
      </c>
      <c r="J31" s="198"/>
      <c r="K31" s="198">
        <v>-614.57</v>
      </c>
      <c r="L31" s="198">
        <f t="shared" si="1"/>
        <v>466.82000000000005</v>
      </c>
      <c r="M31" s="255">
        <f>F31/K31</f>
        <v>0.24041199537888278</v>
      </c>
      <c r="N31" s="197">
        <f>E31-липень!E31</f>
        <v>0</v>
      </c>
      <c r="O31" s="200">
        <f>F31-липень!F31</f>
        <v>-9.02000000000001</v>
      </c>
      <c r="P31" s="201">
        <f t="shared" si="6"/>
        <v>-9.02000000000001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93756.3</v>
      </c>
      <c r="G32" s="202">
        <f t="shared" si="0"/>
        <v>-5059.539999999994</v>
      </c>
      <c r="H32" s="204">
        <f t="shared" si="3"/>
        <v>94.87982898288372</v>
      </c>
      <c r="I32" s="205">
        <f t="shared" si="4"/>
        <v>-24243.699999999997</v>
      </c>
      <c r="J32" s="205">
        <f t="shared" si="5"/>
        <v>79.45449152542373</v>
      </c>
      <c r="K32" s="219">
        <v>67835.01</v>
      </c>
      <c r="L32" s="219">
        <f t="shared" si="1"/>
        <v>25921.290000000008</v>
      </c>
      <c r="M32" s="258">
        <f>F32/L32</f>
        <v>3.616961192903593</v>
      </c>
      <c r="N32" s="197">
        <f>E32-липень!E32</f>
        <v>18673.800000000003</v>
      </c>
      <c r="O32" s="200">
        <f>F32-липень!F32</f>
        <v>5949.229999999996</v>
      </c>
      <c r="P32" s="207">
        <f t="shared" si="6"/>
        <v>-12724.570000000007</v>
      </c>
      <c r="Q32" s="205">
        <f>O32/N32*100</f>
        <v>31.85870042519463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41361.37</v>
      </c>
      <c r="G38" s="191">
        <f>G39+G40+G41+G42+G43+G45+G47+G48+G49+G50+G51+G56+G57+G61</f>
        <v>2589.99</v>
      </c>
      <c r="H38" s="192">
        <f>F38/E38*100</f>
        <v>106.73618223825277</v>
      </c>
      <c r="I38" s="193">
        <f>F38-D38</f>
        <v>-15474.11</v>
      </c>
      <c r="J38" s="193">
        <f>F38/D38*100</f>
        <v>72.77385534528784</v>
      </c>
      <c r="K38" s="191">
        <v>21607.34</v>
      </c>
      <c r="L38" s="191">
        <f t="shared" si="1"/>
        <v>19754.030000000002</v>
      </c>
      <c r="M38" s="250">
        <f t="shared" si="10"/>
        <v>1.9142277577897142</v>
      </c>
      <c r="N38" s="191">
        <f>N39+N40+N41+N42+N43+N45+N47+N48+N49+N50+N51+N56+N57+N61+N44</f>
        <v>13756</v>
      </c>
      <c r="O38" s="191">
        <f>O39+O40+O41+O42+O43+O45+O47+O48+O49+O50+O51+O56+O57+O61+O44</f>
        <v>4575.089999999999</v>
      </c>
      <c r="P38" s="191">
        <f>P39+P40+P41+P42+P43+P45+P47+P48+P49+P50+P51+P56+P57+P61</f>
        <v>-9173.78</v>
      </c>
      <c r="Q38" s="191">
        <f>O38/N38*100</f>
        <v>33.258868857225934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299.39</v>
      </c>
      <c r="G39" s="202">
        <f>F39-E39</f>
        <v>-80.61000000000001</v>
      </c>
      <c r="H39" s="204">
        <f aca="true" t="shared" si="11" ref="H39:H62">F39/E39*100</f>
        <v>78.78684210526316</v>
      </c>
      <c r="I39" s="205">
        <f>F39-D39</f>
        <v>-100.61000000000001</v>
      </c>
      <c r="J39" s="205">
        <f>F39/D39*100</f>
        <v>74.8475</v>
      </c>
      <c r="K39" s="205">
        <v>-60.36</v>
      </c>
      <c r="L39" s="205">
        <f t="shared" si="1"/>
        <v>359.75</v>
      </c>
      <c r="M39" s="266">
        <f t="shared" si="10"/>
        <v>-4.9600728959575875</v>
      </c>
      <c r="N39" s="204">
        <f>E39-липень!E39</f>
        <v>310</v>
      </c>
      <c r="O39" s="208">
        <f>F39-липень!F39</f>
        <v>58</v>
      </c>
      <c r="P39" s="207">
        <f>O39-N39</f>
        <v>-252</v>
      </c>
      <c r="Q39" s="205">
        <f aca="true" t="shared" si="12" ref="Q39:Q62">O39/N39*100</f>
        <v>18.70967741935484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189.19</v>
      </c>
      <c r="G43" s="202">
        <f t="shared" si="13"/>
        <v>109.19</v>
      </c>
      <c r="H43" s="204">
        <f t="shared" si="11"/>
        <v>236.4875</v>
      </c>
      <c r="I43" s="205">
        <f t="shared" si="14"/>
        <v>39.19</v>
      </c>
      <c r="J43" s="205">
        <f t="shared" si="16"/>
        <v>126.12666666666668</v>
      </c>
      <c r="K43" s="205">
        <v>104.06</v>
      </c>
      <c r="L43" s="205">
        <f t="shared" si="1"/>
        <v>85.13</v>
      </c>
      <c r="M43" s="266">
        <f t="shared" si="17"/>
        <v>1.8180857197770517</v>
      </c>
      <c r="N43" s="204">
        <f>E43-липень!E43</f>
        <v>10</v>
      </c>
      <c r="O43" s="208">
        <f>F43-липень!F43</f>
        <v>1.2299999999999898</v>
      </c>
      <c r="P43" s="207">
        <f t="shared" si="15"/>
        <v>-8.77000000000001</v>
      </c>
      <c r="Q43" s="205">
        <f t="shared" si="12"/>
        <v>12.299999999999898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34.35</v>
      </c>
      <c r="G44" s="202">
        <f t="shared" si="13"/>
        <v>20.35</v>
      </c>
      <c r="H44" s="204"/>
      <c r="I44" s="205">
        <f t="shared" si="14"/>
        <v>20.35</v>
      </c>
      <c r="J44" s="205"/>
      <c r="K44" s="205">
        <v>3.5</v>
      </c>
      <c r="L44" s="205">
        <f t="shared" si="1"/>
        <v>30.85</v>
      </c>
      <c r="M44" s="266">
        <f t="shared" si="17"/>
        <v>9.814285714285715</v>
      </c>
      <c r="N44" s="204">
        <f>E44-липень!E44</f>
        <v>14</v>
      </c>
      <c r="O44" s="208">
        <f>F44-липень!F44</f>
        <v>6.870000000000001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269.2</v>
      </c>
      <c r="G45" s="202">
        <f t="shared" si="13"/>
        <v>13.199999999999989</v>
      </c>
      <c r="H45" s="204">
        <f t="shared" si="11"/>
        <v>105.15625</v>
      </c>
      <c r="I45" s="205">
        <f t="shared" si="14"/>
        <v>-30.80000000000001</v>
      </c>
      <c r="J45" s="205">
        <f t="shared" si="16"/>
        <v>89.73333333333333</v>
      </c>
      <c r="K45" s="205">
        <v>0</v>
      </c>
      <c r="L45" s="205">
        <f t="shared" si="1"/>
        <v>269.2</v>
      </c>
      <c r="M45" s="266"/>
      <c r="N45" s="204">
        <f>E45-липень!E45</f>
        <v>208</v>
      </c>
      <c r="O45" s="208">
        <f>F45-липень!F45</f>
        <v>20.829999999999984</v>
      </c>
      <c r="P45" s="207">
        <f t="shared" si="15"/>
        <v>-187.17000000000002</v>
      </c>
      <c r="Q45" s="205">
        <f t="shared" si="12"/>
        <v>10.01442307692307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6353.9</v>
      </c>
      <c r="G47" s="202">
        <f t="shared" si="13"/>
        <v>214.8799999999992</v>
      </c>
      <c r="H47" s="204">
        <f t="shared" si="11"/>
        <v>103.50023293620151</v>
      </c>
      <c r="I47" s="205">
        <f t="shared" si="14"/>
        <v>-3546.1000000000004</v>
      </c>
      <c r="J47" s="205">
        <f t="shared" si="16"/>
        <v>64.18080808080808</v>
      </c>
      <c r="K47" s="205">
        <v>6772.05</v>
      </c>
      <c r="L47" s="205">
        <f t="shared" si="1"/>
        <v>-418.15000000000055</v>
      </c>
      <c r="M47" s="266">
        <f t="shared" si="17"/>
        <v>0.938253556899314</v>
      </c>
      <c r="N47" s="204">
        <f>E47-липень!E47</f>
        <v>800</v>
      </c>
      <c r="O47" s="208">
        <f>F47-липень!F47</f>
        <v>263.2699999999995</v>
      </c>
      <c r="P47" s="207">
        <f t="shared" si="15"/>
        <v>-536.7300000000005</v>
      </c>
      <c r="Q47" s="205">
        <f t="shared" si="12"/>
        <v>32.90874999999994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129</v>
      </c>
      <c r="G48" s="202">
        <f t="shared" si="13"/>
        <v>-521</v>
      </c>
      <c r="H48" s="204">
        <f t="shared" si="11"/>
        <v>19.846153846153847</v>
      </c>
      <c r="I48" s="205">
        <f t="shared" si="14"/>
        <v>-521</v>
      </c>
      <c r="J48" s="205">
        <f t="shared" si="16"/>
        <v>19.846153846153847</v>
      </c>
      <c r="K48" s="205">
        <v>0</v>
      </c>
      <c r="L48" s="205">
        <f t="shared" si="1"/>
        <v>129</v>
      </c>
      <c r="M48" s="266"/>
      <c r="N48" s="204">
        <f>E48-липень!E48</f>
        <v>0</v>
      </c>
      <c r="O48" s="208">
        <f>F48-липень!F48</f>
        <v>11.61</v>
      </c>
      <c r="P48" s="207">
        <f t="shared" si="15"/>
        <v>11.61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8.54</v>
      </c>
      <c r="G49" s="202">
        <f t="shared" si="13"/>
        <v>-19.46</v>
      </c>
      <c r="H49" s="204">
        <f t="shared" si="11"/>
        <v>30.5</v>
      </c>
      <c r="I49" s="205">
        <f t="shared" si="14"/>
        <v>-41.46</v>
      </c>
      <c r="J49" s="205">
        <f t="shared" si="16"/>
        <v>17.08</v>
      </c>
      <c r="K49" s="205">
        <v>0</v>
      </c>
      <c r="L49" s="205">
        <f t="shared" si="1"/>
        <v>8.54</v>
      </c>
      <c r="M49" s="266"/>
      <c r="N49" s="204">
        <f>E49-липень!E49</f>
        <v>4</v>
      </c>
      <c r="O49" s="208">
        <f>F49-липень!F49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3903.8</v>
      </c>
      <c r="G51" s="202">
        <f t="shared" si="13"/>
        <v>-487.3899999999994</v>
      </c>
      <c r="H51" s="204">
        <f t="shared" si="11"/>
        <v>88.90073078140551</v>
      </c>
      <c r="I51" s="205">
        <f t="shared" si="14"/>
        <v>-3096.24</v>
      </c>
      <c r="J51" s="205">
        <f t="shared" si="16"/>
        <v>55.76825275284142</v>
      </c>
      <c r="K51" s="205">
        <v>5221.43</v>
      </c>
      <c r="L51" s="205">
        <f t="shared" si="1"/>
        <v>-1317.63</v>
      </c>
      <c r="M51" s="266">
        <f t="shared" si="17"/>
        <v>0.7476495902463501</v>
      </c>
      <c r="N51" s="204">
        <f>E51-липень!E51</f>
        <v>519.9999999999995</v>
      </c>
      <c r="O51" s="208">
        <f>F51-липень!F51</f>
        <v>179.01000000000022</v>
      </c>
      <c r="P51" s="207">
        <f t="shared" si="15"/>
        <v>-340.9899999999993</v>
      </c>
      <c r="Q51" s="205">
        <f t="shared" si="12"/>
        <v>34.425000000000075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4362.7</v>
      </c>
      <c r="G57" s="202">
        <f t="shared" si="13"/>
        <v>794.7199999999998</v>
      </c>
      <c r="H57" s="204">
        <f t="shared" si="11"/>
        <v>122.27366745329289</v>
      </c>
      <c r="I57" s="205">
        <f t="shared" si="14"/>
        <v>-787.3000000000002</v>
      </c>
      <c r="J57" s="205">
        <f t="shared" si="16"/>
        <v>84.71262135922329</v>
      </c>
      <c r="K57" s="205">
        <v>3192.65</v>
      </c>
      <c r="L57" s="205">
        <f aca="true" t="shared" si="18" ref="L57:L63">F57-K57</f>
        <v>1170.0499999999997</v>
      </c>
      <c r="M57" s="266">
        <f t="shared" si="17"/>
        <v>1.3664823892377804</v>
      </c>
      <c r="N57" s="204">
        <f>E57-липень!E57</f>
        <v>930</v>
      </c>
      <c r="O57" s="208">
        <f>F57-липень!F57</f>
        <v>100.80000000000018</v>
      </c>
      <c r="P57" s="207">
        <f t="shared" si="15"/>
        <v>-829.1999999999998</v>
      </c>
      <c r="Q57" s="205">
        <f t="shared" si="12"/>
        <v>10.838709677419374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795.6</v>
      </c>
      <c r="G59" s="202"/>
      <c r="H59" s="204"/>
      <c r="I59" s="205"/>
      <c r="J59" s="205"/>
      <c r="K59" s="206">
        <v>890.52</v>
      </c>
      <c r="L59" s="205">
        <f t="shared" si="18"/>
        <v>-94.91999999999996</v>
      </c>
      <c r="M59" s="266">
        <f t="shared" si="17"/>
        <v>0.8934105915644792</v>
      </c>
      <c r="N59" s="236"/>
      <c r="O59" s="220">
        <f>F59-липень!F59</f>
        <v>61.76999999999998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606803.0800000001</v>
      </c>
      <c r="G64" s="191">
        <f>F64-E64</f>
        <v>-48492.929999999935</v>
      </c>
      <c r="H64" s="192">
        <f>F64/E64*100</f>
        <v>92.5998435424626</v>
      </c>
      <c r="I64" s="193">
        <f>F64-D64</f>
        <v>-384134.65</v>
      </c>
      <c r="J64" s="193">
        <f>F64/D64*100</f>
        <v>61.23523826265047</v>
      </c>
      <c r="K64" s="193">
        <v>451134.19</v>
      </c>
      <c r="L64" s="193">
        <f>F64-K64</f>
        <v>155668.89000000007</v>
      </c>
      <c r="M64" s="267">
        <f>F64/K64</f>
        <v>1.345061166833753</v>
      </c>
      <c r="N64" s="191">
        <f>N8+N38+N62+N63</f>
        <v>131335.19999999995</v>
      </c>
      <c r="O64" s="191">
        <f>O8+O38+O62+O63</f>
        <v>26195.29999999998</v>
      </c>
      <c r="P64" s="195">
        <f>O64-N64</f>
        <v>-105139.89999999997</v>
      </c>
      <c r="Q64" s="193">
        <f>O64/N64*100</f>
        <v>19.945376410893644</v>
      </c>
      <c r="R64" s="28">
        <f>O64-34768</f>
        <v>-8572.700000000019</v>
      </c>
      <c r="S64" s="128">
        <f>O64/34768</f>
        <v>0.7534313161527836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9561.64</v>
      </c>
      <c r="G75" s="202">
        <f t="shared" si="19"/>
        <v>7164.789999999999</v>
      </c>
      <c r="H75" s="204">
        <f>F75/E75*100</f>
        <v>398.9252560652523</v>
      </c>
      <c r="I75" s="207">
        <f t="shared" si="20"/>
        <v>3561.6399999999994</v>
      </c>
      <c r="J75" s="207">
        <f>F75/D75*100</f>
        <v>159.36066666666667</v>
      </c>
      <c r="K75" s="207">
        <v>1838.64</v>
      </c>
      <c r="L75" s="207">
        <f t="shared" si="21"/>
        <v>7722.999999999999</v>
      </c>
      <c r="M75" s="254">
        <f>F75/K75</f>
        <v>5.200387242744637</v>
      </c>
      <c r="N75" s="204">
        <f>E75-липень!E75</f>
        <v>302</v>
      </c>
      <c r="O75" s="208">
        <f>F75-липень!F75</f>
        <v>51.94999999999891</v>
      </c>
      <c r="P75" s="207">
        <f t="shared" si="22"/>
        <v>-250.0500000000011</v>
      </c>
      <c r="Q75" s="207">
        <f>O75/N75*100</f>
        <v>17.201986754966526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17854.22</v>
      </c>
      <c r="G77" s="226">
        <f t="shared" si="19"/>
        <v>9372.160000000002</v>
      </c>
      <c r="H77" s="227">
        <f>F77/E77*100</f>
        <v>210.49391303527685</v>
      </c>
      <c r="I77" s="228">
        <f t="shared" si="20"/>
        <v>183.22000000000116</v>
      </c>
      <c r="J77" s="228">
        <f>F77/D77*100</f>
        <v>101.03684002037237</v>
      </c>
      <c r="K77" s="228">
        <v>5991.37</v>
      </c>
      <c r="L77" s="228">
        <f t="shared" si="21"/>
        <v>11862.850000000002</v>
      </c>
      <c r="M77" s="260">
        <f>F77/K77</f>
        <v>2.97998955163844</v>
      </c>
      <c r="N77" s="226">
        <f>N73+N74+N75+N76</f>
        <v>1252.9</v>
      </c>
      <c r="O77" s="230">
        <f>O73+O74+O75+O76</f>
        <v>51.96999999999889</v>
      </c>
      <c r="P77" s="228">
        <f t="shared" si="22"/>
        <v>-1200.9300000000012</v>
      </c>
      <c r="Q77" s="228">
        <f>O77/N77*100</f>
        <v>4.147976694069669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4908.1</v>
      </c>
      <c r="G80" s="202">
        <f t="shared" si="19"/>
        <v>-2715.5</v>
      </c>
      <c r="H80" s="204">
        <f>F80/E80*100</f>
        <v>64.38034524371689</v>
      </c>
      <c r="I80" s="207">
        <f t="shared" si="20"/>
        <v>-4591.9</v>
      </c>
      <c r="J80" s="207">
        <f>F80/D80*100</f>
        <v>51.66421052631579</v>
      </c>
      <c r="K80" s="207">
        <v>0</v>
      </c>
      <c r="L80" s="207">
        <f t="shared" si="21"/>
        <v>4908.1</v>
      </c>
      <c r="M80" s="254"/>
      <c r="N80" s="204">
        <f>E80-липень!E80</f>
        <v>2496.3</v>
      </c>
      <c r="O80" s="208">
        <f>F80-липень!F80</f>
        <v>5.760000000000218</v>
      </c>
      <c r="P80" s="207">
        <f>O80-N80</f>
        <v>-2490.54</v>
      </c>
      <c r="Q80" s="231">
        <f>O80/N80*100</f>
        <v>0.23074149741618466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4914.6900000000005</v>
      </c>
      <c r="G82" s="224">
        <f>G78+G81+G79+G80</f>
        <v>-2708.91</v>
      </c>
      <c r="H82" s="227">
        <f>F82/E82*100</f>
        <v>64.46678734456162</v>
      </c>
      <c r="I82" s="228">
        <f t="shared" si="20"/>
        <v>-4586.3099999999995</v>
      </c>
      <c r="J82" s="228">
        <f>F82/D82*100</f>
        <v>51.728133880644144</v>
      </c>
      <c r="K82" s="228">
        <v>0.83</v>
      </c>
      <c r="L82" s="228">
        <f t="shared" si="21"/>
        <v>4913.860000000001</v>
      </c>
      <c r="M82" s="268">
        <f>F82/K82</f>
        <v>5921.313253012049</v>
      </c>
      <c r="N82" s="226">
        <f>N78+N81+N79+N80</f>
        <v>2496.3</v>
      </c>
      <c r="O82" s="230">
        <f>O78+O81+O79+O80</f>
        <v>6.220000000000218</v>
      </c>
      <c r="P82" s="226">
        <f>P78+P81+P79+P80</f>
        <v>-2490.08</v>
      </c>
      <c r="Q82" s="228">
        <f>O82/N82*100</f>
        <v>0.24916876977928204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22785.380000000005</v>
      </c>
      <c r="G85" s="233">
        <f>F85-E85</f>
        <v>6658.9200000000055</v>
      </c>
      <c r="H85" s="234">
        <f>F85/E85*100</f>
        <v>141.29188923049452</v>
      </c>
      <c r="I85" s="235">
        <f>F85-D85</f>
        <v>-4429.619999999995</v>
      </c>
      <c r="J85" s="235">
        <f>F85/D85*100</f>
        <v>83.723608304244</v>
      </c>
      <c r="K85" s="235">
        <v>6163.42</v>
      </c>
      <c r="L85" s="235">
        <f>F85-K85</f>
        <v>16621.960000000006</v>
      </c>
      <c r="M85" s="269">
        <f>F85/K85</f>
        <v>3.6968728400790476</v>
      </c>
      <c r="N85" s="232">
        <f>N71+N83+N77+N82</f>
        <v>3749.7000000000003</v>
      </c>
      <c r="O85" s="232">
        <f>O71+O83+O77+O82+O84</f>
        <v>58.18999999999911</v>
      </c>
      <c r="P85" s="235">
        <f t="shared" si="22"/>
        <v>-3691.510000000001</v>
      </c>
      <c r="Q85" s="235">
        <f>O85/N85*100</f>
        <v>1.551857481931864</v>
      </c>
      <c r="R85" s="28">
        <f>O85-8104.96</f>
        <v>-8046.770000000001</v>
      </c>
      <c r="S85" s="101">
        <f>O85/8104.96</f>
        <v>0.007179554248262682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629588.4600000001</v>
      </c>
      <c r="G86" s="233">
        <f>F86-E86</f>
        <v>-41834.00999999989</v>
      </c>
      <c r="H86" s="234">
        <f>F86/E86*100</f>
        <v>93.76934614654766</v>
      </c>
      <c r="I86" s="235">
        <f>F86-D86</f>
        <v>-388564.27</v>
      </c>
      <c r="J86" s="235">
        <f>F86/D86*100</f>
        <v>61.83634748000921</v>
      </c>
      <c r="K86" s="235">
        <f>K64+K85</f>
        <v>457297.61</v>
      </c>
      <c r="L86" s="235">
        <f>F86-K86</f>
        <v>172290.8500000001</v>
      </c>
      <c r="M86" s="269">
        <f>F86/K86</f>
        <v>1.3767586933157163</v>
      </c>
      <c r="N86" s="233">
        <f>N64+N85</f>
        <v>135084.89999999997</v>
      </c>
      <c r="O86" s="233">
        <f>O64+O85</f>
        <v>26253.48999999998</v>
      </c>
      <c r="P86" s="235">
        <f t="shared" si="22"/>
        <v>-108831.40999999999</v>
      </c>
      <c r="Q86" s="235">
        <f>O86/N86*100</f>
        <v>19.43480729526393</v>
      </c>
      <c r="R86" s="28">
        <f>O86-42872.96</f>
        <v>-16619.47000000002</v>
      </c>
      <c r="S86" s="101">
        <f>O86/42872.96</f>
        <v>0.6123554333547294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16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6571.243749999998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42590</v>
      </c>
      <c r="D90" s="31">
        <v>4967.1</v>
      </c>
      <c r="G90" s="4" t="s">
        <v>59</v>
      </c>
      <c r="O90" s="438"/>
      <c r="P90" s="438"/>
      <c r="T90" s="186">
        <f t="shared" si="23"/>
        <v>4967.1</v>
      </c>
    </row>
    <row r="91" spans="3:16" ht="15">
      <c r="C91" s="87">
        <v>42587</v>
      </c>
      <c r="D91" s="31">
        <v>7837.9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42586</v>
      </c>
      <c r="D92" s="31">
        <v>4150.3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f>'[1]залишки  (2)'!$G$6/1000</f>
        <v>3868.9200499999997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406.74</v>
      </c>
      <c r="G97" s="73">
        <f>G45+G48+G49</f>
        <v>-527.26</v>
      </c>
      <c r="H97" s="74"/>
      <c r="I97" s="74"/>
      <c r="N97" s="31">
        <f>N45+N48+N49</f>
        <v>212</v>
      </c>
      <c r="O97" s="246">
        <f>O45+O48+O49</f>
        <v>32.43999999999998</v>
      </c>
      <c r="P97" s="31">
        <f>P45+P48+P49</f>
        <v>-179.56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6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188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183</v>
      </c>
      <c r="O3" s="424" t="s">
        <v>184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179</v>
      </c>
      <c r="F4" s="427" t="s">
        <v>34</v>
      </c>
      <c r="G4" s="429" t="s">
        <v>180</v>
      </c>
      <c r="H4" s="422" t="s">
        <v>181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189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182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8"/>
      <c r="P90" s="438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42578</v>
      </c>
      <c r="D92" s="31">
        <v>8357.1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v>14372.98265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 hidden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8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172</v>
      </c>
      <c r="N3" s="433" t="s">
        <v>173</v>
      </c>
      <c r="O3" s="433"/>
      <c r="P3" s="433"/>
      <c r="Q3" s="433"/>
      <c r="R3" s="433"/>
    </row>
    <row r="4" spans="1:18" ht="22.5" customHeight="1">
      <c r="A4" s="413"/>
      <c r="B4" s="415"/>
      <c r="C4" s="416"/>
      <c r="D4" s="417"/>
      <c r="E4" s="425" t="s">
        <v>170</v>
      </c>
      <c r="F4" s="449" t="s">
        <v>34</v>
      </c>
      <c r="G4" s="429" t="s">
        <v>171</v>
      </c>
      <c r="H4" s="422" t="s">
        <v>175</v>
      </c>
      <c r="I4" s="429" t="s">
        <v>122</v>
      </c>
      <c r="J4" s="422" t="s">
        <v>123</v>
      </c>
      <c r="K4" s="248" t="s">
        <v>65</v>
      </c>
      <c r="L4" s="283" t="s">
        <v>64</v>
      </c>
      <c r="M4" s="422"/>
      <c r="N4" s="431" t="s">
        <v>178</v>
      </c>
      <c r="O4" s="429" t="s">
        <v>50</v>
      </c>
      <c r="P4" s="433" t="s">
        <v>49</v>
      </c>
      <c r="Q4" s="284" t="s">
        <v>65</v>
      </c>
      <c r="R4" s="285" t="s">
        <v>64</v>
      </c>
    </row>
    <row r="5" spans="1:18" ht="67.5" customHeight="1">
      <c r="A5" s="414"/>
      <c r="B5" s="415"/>
      <c r="C5" s="416"/>
      <c r="D5" s="417"/>
      <c r="E5" s="426"/>
      <c r="F5" s="450"/>
      <c r="G5" s="430"/>
      <c r="H5" s="423"/>
      <c r="I5" s="430"/>
      <c r="J5" s="423"/>
      <c r="K5" s="434" t="s">
        <v>174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8"/>
      <c r="O89" s="438"/>
    </row>
    <row r="90" spans="3:15" ht="15">
      <c r="C90" s="87">
        <v>42550</v>
      </c>
      <c r="D90" s="31">
        <v>11029.3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42545</v>
      </c>
      <c r="D91" s="31">
        <v>6499.7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9447.89588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168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162</v>
      </c>
      <c r="N3" s="424" t="s">
        <v>163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158</v>
      </c>
      <c r="F4" s="451" t="s">
        <v>34</v>
      </c>
      <c r="G4" s="429" t="s">
        <v>159</v>
      </c>
      <c r="H4" s="422" t="s">
        <v>160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169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161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8"/>
      <c r="O89" s="438"/>
    </row>
    <row r="90" spans="3:15" ht="15">
      <c r="C90" s="87">
        <v>42520</v>
      </c>
      <c r="D90" s="31">
        <v>8891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42517</v>
      </c>
      <c r="D91" s="31">
        <v>7356.3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2811.04042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156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153</v>
      </c>
      <c r="N3" s="424" t="s">
        <v>154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150</v>
      </c>
      <c r="F4" s="451" t="s">
        <v>34</v>
      </c>
      <c r="G4" s="429" t="s">
        <v>151</v>
      </c>
      <c r="H4" s="422" t="s">
        <v>152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157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155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7"/>
      <c r="H84" s="437"/>
      <c r="I84" s="437"/>
      <c r="J84" s="43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8"/>
      <c r="O85" s="438"/>
    </row>
    <row r="86" spans="3:15" ht="15">
      <c r="C86" s="87">
        <v>42488</v>
      </c>
      <c r="D86" s="31">
        <v>11419.7</v>
      </c>
      <c r="F86" s="124" t="s">
        <v>59</v>
      </c>
      <c r="G86" s="439"/>
      <c r="H86" s="439"/>
      <c r="I86" s="131"/>
      <c r="J86" s="440"/>
      <c r="K86" s="440"/>
      <c r="L86" s="440"/>
      <c r="M86" s="440"/>
      <c r="N86" s="438"/>
      <c r="O86" s="438"/>
    </row>
    <row r="87" spans="3:15" ht="15.75" customHeight="1">
      <c r="C87" s="87">
        <v>42487</v>
      </c>
      <c r="D87" s="31">
        <v>7800.7</v>
      </c>
      <c r="F87" s="73"/>
      <c r="G87" s="439"/>
      <c r="H87" s="439"/>
      <c r="I87" s="131"/>
      <c r="J87" s="441"/>
      <c r="K87" s="441"/>
      <c r="L87" s="441"/>
      <c r="M87" s="441"/>
      <c r="N87" s="438"/>
      <c r="O87" s="438"/>
    </row>
    <row r="88" spans="3:13" ht="15.75" customHeight="1">
      <c r="C88" s="87"/>
      <c r="F88" s="73"/>
      <c r="G88" s="445"/>
      <c r="H88" s="445"/>
      <c r="I88" s="139"/>
      <c r="J88" s="440"/>
      <c r="K88" s="440"/>
      <c r="L88" s="440"/>
      <c r="M88" s="440"/>
    </row>
    <row r="89" spans="2:13" ht="18.75" customHeight="1">
      <c r="B89" s="446" t="s">
        <v>57</v>
      </c>
      <c r="C89" s="447"/>
      <c r="D89" s="148">
        <v>9087.9705</v>
      </c>
      <c r="E89" s="74"/>
      <c r="F89" s="140" t="s">
        <v>137</v>
      </c>
      <c r="G89" s="439"/>
      <c r="H89" s="439"/>
      <c r="I89" s="141"/>
      <c r="J89" s="440"/>
      <c r="K89" s="440"/>
      <c r="L89" s="440"/>
      <c r="M89" s="440"/>
    </row>
    <row r="90" spans="6:12" ht="9.75" customHeight="1">
      <c r="F90" s="73"/>
      <c r="G90" s="439"/>
      <c r="H90" s="439"/>
      <c r="I90" s="73"/>
      <c r="J90" s="74"/>
      <c r="K90" s="74"/>
      <c r="L90" s="74"/>
    </row>
    <row r="91" spans="2:12" ht="22.5" customHeight="1" hidden="1">
      <c r="B91" s="442" t="s">
        <v>60</v>
      </c>
      <c r="C91" s="443"/>
      <c r="D91" s="86">
        <v>0</v>
      </c>
      <c r="E91" s="56" t="s">
        <v>24</v>
      </c>
      <c r="F91" s="73"/>
      <c r="G91" s="439"/>
      <c r="H91" s="4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39"/>
      <c r="O92" s="439"/>
    </row>
    <row r="93" spans="4:15" ht="15">
      <c r="D93" s="83"/>
      <c r="I93" s="31"/>
      <c r="N93" s="444"/>
      <c r="O93" s="444"/>
    </row>
    <row r="94" spans="14:15" ht="15">
      <c r="N94" s="439"/>
      <c r="O94" s="4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148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147</v>
      </c>
      <c r="N3" s="424" t="s">
        <v>143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146</v>
      </c>
      <c r="F4" s="451" t="s">
        <v>34</v>
      </c>
      <c r="G4" s="429" t="s">
        <v>141</v>
      </c>
      <c r="H4" s="422" t="s">
        <v>142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144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8"/>
      <c r="O84" s="438"/>
    </row>
    <row r="85" spans="3:15" ht="15">
      <c r="C85" s="87">
        <v>42459</v>
      </c>
      <c r="D85" s="31">
        <v>7576.3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42458</v>
      </c>
      <c r="D86" s="31">
        <v>9190.1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f>4343.7</f>
        <v>4343.7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128</v>
      </c>
      <c r="N3" s="424" t="s">
        <v>119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127</v>
      </c>
      <c r="F4" s="451" t="s">
        <v>34</v>
      </c>
      <c r="G4" s="429" t="s">
        <v>116</v>
      </c>
      <c r="H4" s="422" t="s">
        <v>117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140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118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8"/>
      <c r="O84" s="438"/>
    </row>
    <row r="85" spans="3:15" ht="15">
      <c r="C85" s="87">
        <v>42426</v>
      </c>
      <c r="D85" s="31">
        <v>6256.2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42425</v>
      </c>
      <c r="D86" s="31">
        <v>3536.9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505.3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135</v>
      </c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132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129</v>
      </c>
      <c r="F4" s="451" t="s">
        <v>34</v>
      </c>
      <c r="G4" s="429" t="s">
        <v>130</v>
      </c>
      <c r="H4" s="422" t="s">
        <v>131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55" t="s">
        <v>133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134</v>
      </c>
      <c r="L5" s="436"/>
      <c r="M5" s="423"/>
      <c r="N5" s="456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8"/>
      <c r="O84" s="438"/>
    </row>
    <row r="85" spans="3:15" ht="15">
      <c r="C85" s="87">
        <v>42397</v>
      </c>
      <c r="D85" s="31">
        <v>8685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42396</v>
      </c>
      <c r="D86" s="31">
        <v>4820.3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300.92</v>
      </c>
      <c r="E88" s="74"/>
      <c r="F88" s="140"/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136</v>
      </c>
      <c r="C3" s="416" t="s">
        <v>0</v>
      </c>
      <c r="D3" s="417" t="s">
        <v>115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107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104</v>
      </c>
      <c r="F4" s="457" t="s">
        <v>34</v>
      </c>
      <c r="G4" s="429" t="s">
        <v>109</v>
      </c>
      <c r="H4" s="422" t="s">
        <v>110</v>
      </c>
      <c r="I4" s="429" t="s">
        <v>105</v>
      </c>
      <c r="J4" s="422" t="s">
        <v>106</v>
      </c>
      <c r="K4" s="91" t="s">
        <v>65</v>
      </c>
      <c r="L4" s="96" t="s">
        <v>64</v>
      </c>
      <c r="M4" s="422"/>
      <c r="N4" s="455" t="s">
        <v>103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6.5" customHeight="1">
      <c r="A5" s="414"/>
      <c r="B5" s="415"/>
      <c r="C5" s="416"/>
      <c r="D5" s="417"/>
      <c r="E5" s="426"/>
      <c r="F5" s="458"/>
      <c r="G5" s="430"/>
      <c r="H5" s="423"/>
      <c r="I5" s="430"/>
      <c r="J5" s="423"/>
      <c r="K5" s="434" t="s">
        <v>108</v>
      </c>
      <c r="L5" s="436"/>
      <c r="M5" s="423"/>
      <c r="N5" s="456"/>
      <c r="O5" s="430"/>
      <c r="P5" s="433"/>
      <c r="Q5" s="434" t="s">
        <v>126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7"/>
      <c r="H82" s="437"/>
      <c r="I82" s="437"/>
      <c r="J82" s="43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8"/>
      <c r="O83" s="438"/>
    </row>
    <row r="84" spans="3:15" ht="15">
      <c r="C84" s="87">
        <v>42397</v>
      </c>
      <c r="D84" s="31">
        <v>8685</v>
      </c>
      <c r="F84" s="166" t="s">
        <v>59</v>
      </c>
      <c r="G84" s="439"/>
      <c r="H84" s="439"/>
      <c r="I84" s="131"/>
      <c r="J84" s="440"/>
      <c r="K84" s="440"/>
      <c r="L84" s="440"/>
      <c r="M84" s="440"/>
      <c r="N84" s="438"/>
      <c r="O84" s="438"/>
    </row>
    <row r="85" spans="3:15" ht="15.75" customHeight="1">
      <c r="C85" s="87">
        <v>42396</v>
      </c>
      <c r="D85" s="31">
        <v>4820.3</v>
      </c>
      <c r="F85" s="167"/>
      <c r="G85" s="439"/>
      <c r="H85" s="439"/>
      <c r="I85" s="131"/>
      <c r="J85" s="441"/>
      <c r="K85" s="441"/>
      <c r="L85" s="441"/>
      <c r="M85" s="441"/>
      <c r="N85" s="438"/>
      <c r="O85" s="438"/>
    </row>
    <row r="86" spans="3:13" ht="15.75" customHeight="1">
      <c r="C86" s="87"/>
      <c r="F86" s="167"/>
      <c r="G86" s="445"/>
      <c r="H86" s="445"/>
      <c r="I86" s="139"/>
      <c r="J86" s="440"/>
      <c r="K86" s="440"/>
      <c r="L86" s="440"/>
      <c r="M86" s="440"/>
    </row>
    <row r="87" spans="2:13" ht="18.75" customHeight="1">
      <c r="B87" s="446" t="s">
        <v>57</v>
      </c>
      <c r="C87" s="447"/>
      <c r="D87" s="148">
        <v>300.92</v>
      </c>
      <c r="E87" s="74"/>
      <c r="F87" s="168"/>
      <c r="G87" s="439"/>
      <c r="H87" s="439"/>
      <c r="I87" s="141"/>
      <c r="J87" s="440"/>
      <c r="K87" s="440"/>
      <c r="L87" s="440"/>
      <c r="M87" s="440"/>
    </row>
    <row r="88" spans="6:12" ht="9.75" customHeight="1">
      <c r="F88" s="167"/>
      <c r="G88" s="439"/>
      <c r="H88" s="439"/>
      <c r="I88" s="73"/>
      <c r="J88" s="74"/>
      <c r="K88" s="74"/>
      <c r="L88" s="74"/>
    </row>
    <row r="89" spans="2:12" ht="22.5" customHeight="1" hidden="1">
      <c r="B89" s="442" t="s">
        <v>60</v>
      </c>
      <c r="C89" s="443"/>
      <c r="D89" s="86">
        <v>0</v>
      </c>
      <c r="E89" s="56" t="s">
        <v>24</v>
      </c>
      <c r="F89" s="167"/>
      <c r="G89" s="439"/>
      <c r="H89" s="4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39"/>
      <c r="O90" s="439"/>
    </row>
    <row r="91" spans="4:15" ht="15">
      <c r="D91" s="83"/>
      <c r="I91" s="31"/>
      <c r="N91" s="444"/>
      <c r="O91" s="444"/>
    </row>
    <row r="92" spans="14:15" ht="15">
      <c r="N92" s="439"/>
      <c r="O92" s="4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2016-08-09T07:45:38Z</cp:lastPrinted>
  <dcterms:created xsi:type="dcterms:W3CDTF">2003-07-28T11:27:56Z</dcterms:created>
  <dcterms:modified xsi:type="dcterms:W3CDTF">2016-08-09T07:46:08Z</dcterms:modified>
  <cp:category/>
  <cp:version/>
  <cp:contentType/>
  <cp:contentStatus/>
</cp:coreProperties>
</file>